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200204E-8730-4DF7-A80D-837A0D140D9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8" i="1"/>
  <c r="H8" i="1" s="1"/>
  <c r="K18" i="1" s="1"/>
  <c r="K32" i="1" s="1"/>
  <c r="G9" i="1"/>
  <c r="H9" i="1" s="1"/>
  <c r="G10" i="1"/>
  <c r="G18" i="1" s="1"/>
  <c r="G21" i="1" l="1"/>
  <c r="K25" i="1"/>
  <c r="K31" i="1" l="1"/>
  <c r="K34" i="1" l="1"/>
  <c r="K33" i="1" l="1"/>
  <c r="G20" i="1" s="1"/>
  <c r="G22" i="1"/>
  <c r="G15" i="1" l="1"/>
  <c r="E34" i="1" s="1"/>
</calcChain>
</file>

<file path=xl/sharedStrings.xml><?xml version="1.0" encoding="utf-8"?>
<sst xmlns="http://schemas.openxmlformats.org/spreadsheetml/2006/main" count="60" uniqueCount="57">
  <si>
    <t>%</t>
  </si>
  <si>
    <t>600 a 1100</t>
  </si>
  <si>
    <t>20 a 80</t>
  </si>
  <si>
    <t>15 a 27</t>
  </si>
  <si>
    <t>hPa</t>
  </si>
  <si>
    <t>%HR</t>
  </si>
  <si>
    <t>°C</t>
  </si>
  <si>
    <t>ρ=</t>
  </si>
  <si>
    <t>Z=</t>
  </si>
  <si>
    <t>T=</t>
  </si>
  <si>
    <t>P=</t>
  </si>
  <si>
    <t>Xv</t>
  </si>
  <si>
    <t>t</t>
  </si>
  <si>
    <t>Inicial</t>
  </si>
  <si>
    <t>Final</t>
  </si>
  <si>
    <t>Promedio</t>
  </si>
  <si>
    <t>t (°C)</t>
  </si>
  <si>
    <t>h.r (%HR)</t>
  </si>
  <si>
    <t>T</t>
  </si>
  <si>
    <t>--</t>
  </si>
  <si>
    <t>Psv</t>
  </si>
  <si>
    <t>α</t>
  </si>
  <si>
    <t>β</t>
  </si>
  <si>
    <t>γ</t>
  </si>
  <si>
    <t>f</t>
  </si>
  <si>
    <t>A</t>
  </si>
  <si>
    <t>C</t>
  </si>
  <si>
    <t>B</t>
  </si>
  <si>
    <t>D</t>
  </si>
  <si>
    <t>a0</t>
  </si>
  <si>
    <t>a1</t>
  </si>
  <si>
    <t>a2</t>
  </si>
  <si>
    <t>b1</t>
  </si>
  <si>
    <t>c0</t>
  </si>
  <si>
    <t>b0</t>
  </si>
  <si>
    <t>c1</t>
  </si>
  <si>
    <t>d</t>
  </si>
  <si>
    <t>e</t>
  </si>
  <si>
    <t>Z</t>
  </si>
  <si>
    <t>Ma</t>
  </si>
  <si>
    <t>Mv</t>
  </si>
  <si>
    <t>R</t>
  </si>
  <si>
    <t>Ma/R</t>
  </si>
  <si>
    <t>1-(Mv/Ma)</t>
  </si>
  <si>
    <r>
      <t>kg/m</t>
    </r>
    <r>
      <rPr>
        <sz val="11"/>
        <color theme="1"/>
        <rFont val="Aptos Narrow"/>
        <family val="2"/>
      </rPr>
      <t>³</t>
    </r>
  </si>
  <si>
    <t>P (Pa)</t>
  </si>
  <si>
    <t>Incertidumbre de formula bajo estas condiciones:</t>
  </si>
  <si>
    <t>Incertidumbre formula</t>
  </si>
  <si>
    <t>Ingresar datos</t>
  </si>
  <si>
    <t>Formula</t>
  </si>
  <si>
    <t>Resultado</t>
  </si>
  <si>
    <t>Incertidumbre y condiciones de uso de formula</t>
  </si>
  <si>
    <t>Informativo</t>
  </si>
  <si>
    <t>Constantes y calculos</t>
  </si>
  <si>
    <t>Resultados</t>
  </si>
  <si>
    <t>Datos a ingresar</t>
  </si>
  <si>
    <t>Calculo de la densidad del aire CIPM 2007 by AxoTek
visita www.axotek.me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</si>
</sst>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000E+00"/>
    <numFmt numFmtId="165" formatCode="0.000000E+00"/>
    <numFmt numFmtId="166" formatCode="0.0000"/>
    <numFmt numFmtId="167" formatCode="0.00000"/>
    <numFmt numFmtId="168" formatCode="0.000000"/>
    <numFmt numFmtId="169" formatCode="0.0000000"/>
    <numFmt numFmtId="170" formatCode="0.00000000"/>
    <numFmt numFmtId="171" formatCode="0.0000000000"/>
    <numFmt numFmtId="172" formatCode="0.00000000000"/>
    <numFmt numFmtId="173" formatCode="0.0000000E+00"/>
    <numFmt numFmtId="174" formatCode="0.0000000000000"/>
    <numFmt numFmtId="175" formatCode="0.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1" fontId="0" fillId="4" borderId="1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11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174" fontId="0" fillId="0" borderId="0" xfId="0" applyNumberFormat="1" applyBorder="1" applyAlignment="1">
      <alignment horizontal="center" vertical="center"/>
    </xf>
    <xf numFmtId="175" fontId="2" fillId="2" borderId="13" xfId="0" applyNumberFormat="1" applyFon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left" vertical="center"/>
    </xf>
    <xf numFmtId="2" fontId="0" fillId="3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3" fillId="0" borderId="5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75" fontId="0" fillId="6" borderId="5" xfId="0" applyNumberFormat="1" applyFill="1" applyBorder="1" applyAlignment="1">
      <alignment horizontal="center" vertical="center"/>
    </xf>
    <xf numFmtId="2" fontId="0" fillId="0" borderId="0" xfId="0" quotePrefix="1" applyNumberFormat="1" applyBorder="1" applyAlignment="1">
      <alignment horizontal="center" vertical="center"/>
    </xf>
    <xf numFmtId="174" fontId="0" fillId="0" borderId="5" xfId="0" applyNumberForma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71" fontId="0" fillId="7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 vertical="center"/>
    </xf>
    <xf numFmtId="2" fontId="0" fillId="7" borderId="15" xfId="0" applyNumberFormat="1" applyFill="1" applyBorder="1" applyAlignment="1">
      <alignment horizontal="center" vertical="center"/>
    </xf>
    <xf numFmtId="2" fontId="0" fillId="7" borderId="15" xfId="0" quotePrefix="1" applyNumberFormat="1" applyFill="1" applyBorder="1" applyAlignment="1">
      <alignment horizontal="center" vertical="center"/>
    </xf>
    <xf numFmtId="11" fontId="0" fillId="7" borderId="1" xfId="0" applyNumberFormat="1" applyFill="1" applyBorder="1" applyAlignment="1">
      <alignment horizontal="center" vertical="center"/>
    </xf>
    <xf numFmtId="2" fontId="0" fillId="7" borderId="11" xfId="0" applyNumberFormat="1" applyFill="1" applyBorder="1" applyAlignment="1">
      <alignment horizontal="center" vertical="center"/>
    </xf>
    <xf numFmtId="2" fontId="2" fillId="7" borderId="12" xfId="0" applyNumberFormat="1" applyFon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73" fontId="0" fillId="7" borderId="1" xfId="0" applyNumberFormat="1" applyFill="1" applyBorder="1" applyAlignment="1">
      <alignment horizontal="center" vertical="center"/>
    </xf>
    <xf numFmtId="170" fontId="0" fillId="7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72" fontId="0" fillId="7" borderId="1" xfId="0" applyNumberFormat="1" applyFill="1" applyBorder="1" applyAlignment="1">
      <alignment horizontal="center" vertical="center"/>
    </xf>
    <xf numFmtId="169" fontId="0" fillId="7" borderId="1" xfId="0" applyNumberFormat="1" applyFill="1" applyBorder="1" applyAlignment="1">
      <alignment horizontal="center" vertical="center"/>
    </xf>
    <xf numFmtId="166" fontId="0" fillId="7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8" borderId="12" xfId="0" applyNumberFormat="1" applyFill="1" applyBorder="1" applyAlignment="1">
      <alignment horizontal="center" vertical="center"/>
    </xf>
    <xf numFmtId="2" fontId="0" fillId="8" borderId="13" xfId="0" applyNumberFormat="1" applyFill="1" applyBorder="1" applyAlignment="1">
      <alignment horizontal="center" vertical="center"/>
    </xf>
    <xf numFmtId="2" fontId="0" fillId="8" borderId="16" xfId="0" applyNumberFormat="1" applyFill="1" applyBorder="1" applyAlignment="1">
      <alignment horizontal="center" vertical="center"/>
    </xf>
    <xf numFmtId="2" fontId="0" fillId="8" borderId="14" xfId="0" applyNumberFormat="1" applyFill="1" applyBorder="1" applyAlignment="1">
      <alignment horizontal="center" vertical="center"/>
    </xf>
    <xf numFmtId="2" fontId="0" fillId="8" borderId="17" xfId="0" applyNumberForma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xotek.m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1193605</xdr:colOff>
      <xdr:row>1</xdr:row>
      <xdr:rowOff>68036</xdr:rowOff>
    </xdr:from>
    <xdr:to>
      <xdr:col>3</xdr:col>
      <xdr:colOff>1103660</xdr:colOff>
      <xdr:row>4</xdr:row>
      <xdr:rowOff>140226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E6A149-4628-BA81-4254-200E7384B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578" y="68036"/>
          <a:ext cx="1318704" cy="134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xotek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showGridLines="0" tabSelected="1" topLeftCell="A32" zoomScale="77" zoomScaleNormal="77" workbookViewId="0">
      <selection activeCell="H2" sqref="H2"/>
    </sheetView>
  </sheetViews>
  <sheetFormatPr baseColWidth="10" defaultColWidth="9.140625" defaultRowHeight="15" x14ac:dyDescent="0.25"/>
  <cols>
    <col min="1" max="2" width="2.42578125" style="1" customWidth="1"/>
    <col min="3" max="3" width="21.28515625" style="1" customWidth="1"/>
    <col min="4" max="4" width="21.42578125" style="1" bestFit="1" customWidth="1"/>
    <col min="5" max="5" width="26.7109375" style="1" customWidth="1"/>
    <col min="6" max="6" width="30.85546875" style="1" customWidth="1"/>
    <col min="7" max="7" width="22.5703125" style="1" customWidth="1"/>
    <col min="8" max="8" width="15.140625" style="1" customWidth="1"/>
    <col min="9" max="9" width="11.28515625" style="1" customWidth="1"/>
    <col min="10" max="10" width="18" style="1" customWidth="1"/>
    <col min="11" max="11" width="17.28515625" style="1" bestFit="1" customWidth="1"/>
    <col min="12" max="12" width="18.7109375" style="1" customWidth="1"/>
    <col min="13" max="16384" width="9.140625" style="1"/>
  </cols>
  <sheetData>
    <row r="1" spans="1:12" ht="15.75" thickBot="1" x14ac:dyDescent="0.3"/>
    <row r="2" spans="1:12" ht="29.25" customHeight="1" x14ac:dyDescent="0.25">
      <c r="C2" s="3"/>
      <c r="D2" s="4"/>
      <c r="E2" s="4"/>
      <c r="F2" s="4"/>
      <c r="G2" s="4"/>
      <c r="H2" s="4"/>
      <c r="I2" s="4"/>
      <c r="J2" s="4"/>
      <c r="K2" s="4"/>
      <c r="L2" s="5"/>
    </row>
    <row r="3" spans="1:12" ht="56.25" customHeight="1" x14ac:dyDescent="0.25">
      <c r="A3" s="18"/>
      <c r="B3" s="18"/>
      <c r="C3" s="28"/>
      <c r="D3" s="18"/>
      <c r="E3" s="60" t="s">
        <v>56</v>
      </c>
      <c r="F3" s="60"/>
      <c r="G3" s="60"/>
      <c r="H3" s="60"/>
      <c r="I3" s="18"/>
      <c r="J3" s="18"/>
      <c r="K3" s="18"/>
      <c r="L3" s="29"/>
    </row>
    <row r="4" spans="1:12" ht="14.25" customHeight="1" x14ac:dyDescent="0.25">
      <c r="C4" s="30"/>
      <c r="D4" s="17"/>
      <c r="E4" s="17"/>
      <c r="F4" s="17"/>
      <c r="G4" s="17"/>
      <c r="H4" s="17"/>
      <c r="I4" s="17"/>
      <c r="J4" s="58" t="s">
        <v>53</v>
      </c>
      <c r="K4" s="59"/>
      <c r="L4" s="31"/>
    </row>
    <row r="5" spans="1:12" ht="15.75" thickBot="1" x14ac:dyDescent="0.3">
      <c r="C5" s="6"/>
      <c r="D5" s="19"/>
      <c r="E5" s="19"/>
      <c r="F5" s="19"/>
      <c r="G5" s="19"/>
      <c r="H5" s="19"/>
      <c r="I5" s="19"/>
      <c r="J5" s="19"/>
      <c r="K5" s="19"/>
      <c r="L5" s="7"/>
    </row>
    <row r="6" spans="1:12" ht="15.75" thickBot="1" x14ac:dyDescent="0.3">
      <c r="C6" s="6"/>
      <c r="D6" s="19"/>
      <c r="E6" s="55" t="s">
        <v>55</v>
      </c>
      <c r="F6" s="56"/>
      <c r="G6" s="56"/>
      <c r="H6" s="57"/>
      <c r="I6" s="19"/>
      <c r="J6" s="27" t="s">
        <v>29</v>
      </c>
      <c r="K6" s="44">
        <v>1.58123E-6</v>
      </c>
      <c r="L6" s="7"/>
    </row>
    <row r="7" spans="1:12" x14ac:dyDescent="0.25">
      <c r="C7" s="32"/>
      <c r="D7" s="19"/>
      <c r="E7" s="42" t="s">
        <v>13</v>
      </c>
      <c r="F7" s="42" t="s">
        <v>14</v>
      </c>
      <c r="G7" s="42" t="s">
        <v>15</v>
      </c>
      <c r="H7" s="42" t="s">
        <v>18</v>
      </c>
      <c r="I7" s="19"/>
      <c r="J7" s="27" t="s">
        <v>30</v>
      </c>
      <c r="K7" s="44">
        <v>-2.9331E-8</v>
      </c>
      <c r="L7" s="7"/>
    </row>
    <row r="8" spans="1:12" x14ac:dyDescent="0.25">
      <c r="C8" s="6"/>
      <c r="D8" s="19" t="s">
        <v>16</v>
      </c>
      <c r="E8" s="16">
        <v>19</v>
      </c>
      <c r="F8" s="16">
        <v>21</v>
      </c>
      <c r="G8" s="27">
        <f>(E8+F8)/2</f>
        <v>20</v>
      </c>
      <c r="H8" s="27">
        <f>G8+273.15</f>
        <v>293.14999999999998</v>
      </c>
      <c r="I8" s="19"/>
      <c r="J8" s="27" t="s">
        <v>31</v>
      </c>
      <c r="K8" s="44">
        <v>1.1043E-10</v>
      </c>
      <c r="L8" s="7"/>
    </row>
    <row r="9" spans="1:12" x14ac:dyDescent="0.25">
      <c r="C9" s="6"/>
      <c r="D9" s="19" t="s">
        <v>17</v>
      </c>
      <c r="E9" s="16">
        <v>51</v>
      </c>
      <c r="F9" s="16">
        <v>49</v>
      </c>
      <c r="G9" s="27">
        <f>(E9+F9)/2</f>
        <v>50</v>
      </c>
      <c r="H9" s="27">
        <f>G9/100</f>
        <v>0.5</v>
      </c>
      <c r="I9" s="19"/>
      <c r="J9" s="27" t="s">
        <v>34</v>
      </c>
      <c r="K9" s="44">
        <v>5.7069999999999997E-6</v>
      </c>
      <c r="L9" s="7"/>
    </row>
    <row r="10" spans="1:12" x14ac:dyDescent="0.25">
      <c r="C10" s="6"/>
      <c r="D10" s="19" t="s">
        <v>45</v>
      </c>
      <c r="E10" s="16">
        <v>101324</v>
      </c>
      <c r="F10" s="16">
        <v>101326</v>
      </c>
      <c r="G10" s="27">
        <f>(E10+F10)/2</f>
        <v>101325</v>
      </c>
      <c r="H10" s="33" t="s">
        <v>19</v>
      </c>
      <c r="I10" s="19"/>
      <c r="J10" s="27" t="s">
        <v>32</v>
      </c>
      <c r="K10" s="44">
        <v>-2.051E-8</v>
      </c>
      <c r="L10" s="7"/>
    </row>
    <row r="11" spans="1:12" x14ac:dyDescent="0.25">
      <c r="C11" s="34"/>
      <c r="D11" s="19"/>
      <c r="E11" s="19"/>
      <c r="F11" s="35"/>
      <c r="G11" s="19"/>
      <c r="H11" s="19"/>
      <c r="I11" s="19"/>
      <c r="J11" s="27" t="s">
        <v>33</v>
      </c>
      <c r="K11" s="44">
        <v>1.9898E-4</v>
      </c>
      <c r="L11" s="7"/>
    </row>
    <row r="12" spans="1:12" ht="15.75" thickBot="1" x14ac:dyDescent="0.3">
      <c r="C12" s="6"/>
      <c r="D12" s="19"/>
      <c r="E12" s="19"/>
      <c r="F12" s="19"/>
      <c r="G12" s="19"/>
      <c r="H12" s="19"/>
      <c r="I12" s="19"/>
      <c r="J12" s="27" t="s">
        <v>35</v>
      </c>
      <c r="K12" s="44">
        <v>-2.3760000000000002E-6</v>
      </c>
      <c r="L12" s="7"/>
    </row>
    <row r="13" spans="1:12" ht="15.75" thickBot="1" x14ac:dyDescent="0.3">
      <c r="C13" s="6"/>
      <c r="D13" s="36"/>
      <c r="E13" s="36"/>
      <c r="F13" s="55" t="s">
        <v>54</v>
      </c>
      <c r="G13" s="56"/>
      <c r="H13" s="57"/>
      <c r="I13" s="19"/>
      <c r="J13" s="27" t="s">
        <v>36</v>
      </c>
      <c r="K13" s="44">
        <v>1.8300000000000001E-11</v>
      </c>
      <c r="L13" s="7"/>
    </row>
    <row r="14" spans="1:12" ht="15.75" thickBot="1" x14ac:dyDescent="0.3">
      <c r="C14" s="6"/>
      <c r="D14" s="24"/>
      <c r="E14" s="23" t="s">
        <v>48</v>
      </c>
      <c r="F14" s="3"/>
      <c r="G14" s="4"/>
      <c r="H14" s="5"/>
      <c r="I14" s="19"/>
      <c r="J14" s="27" t="s">
        <v>37</v>
      </c>
      <c r="K14" s="44">
        <v>-7.6500000000000007E-9</v>
      </c>
      <c r="L14" s="7"/>
    </row>
    <row r="15" spans="1:12" ht="15.75" thickBot="1" x14ac:dyDescent="0.3">
      <c r="C15" s="6"/>
      <c r="D15" s="25"/>
      <c r="E15" s="23" t="s">
        <v>49</v>
      </c>
      <c r="F15" s="43" t="s">
        <v>7</v>
      </c>
      <c r="G15" s="21">
        <f>(G17*G18*(1-(G19*G22)))/(G20*G21)</f>
        <v>1.1993138954744935</v>
      </c>
      <c r="H15" s="22" t="s">
        <v>44</v>
      </c>
      <c r="I15" s="19"/>
      <c r="J15" s="19"/>
      <c r="K15" s="19"/>
      <c r="L15" s="7"/>
    </row>
    <row r="16" spans="1:12" ht="15.75" thickBot="1" x14ac:dyDescent="0.3">
      <c r="C16" s="6"/>
      <c r="D16" s="26"/>
      <c r="E16" s="23" t="s">
        <v>50</v>
      </c>
      <c r="F16" s="6"/>
      <c r="G16" s="20"/>
      <c r="H16" s="7"/>
      <c r="I16" s="19"/>
      <c r="J16" s="27" t="s">
        <v>25</v>
      </c>
      <c r="K16" s="45">
        <v>1.2378846999999999E-5</v>
      </c>
      <c r="L16" s="7"/>
    </row>
    <row r="17" spans="3:12" ht="15.75" thickBot="1" x14ac:dyDescent="0.3">
      <c r="C17" s="6"/>
      <c r="D17" s="54"/>
      <c r="E17" s="23" t="s">
        <v>52</v>
      </c>
      <c r="F17" s="39" t="s">
        <v>42</v>
      </c>
      <c r="G17" s="37">
        <f>K27/K29</f>
        <v>3.4837401581242918E-3</v>
      </c>
      <c r="H17" s="7"/>
      <c r="I17" s="19"/>
      <c r="J17" s="27" t="s">
        <v>26</v>
      </c>
      <c r="K17" s="46">
        <v>33.93711047</v>
      </c>
      <c r="L17" s="7"/>
    </row>
    <row r="18" spans="3:12" x14ac:dyDescent="0.25">
      <c r="C18" s="6"/>
      <c r="E18" s="19"/>
      <c r="F18" s="39" t="s">
        <v>10</v>
      </c>
      <c r="G18" s="27">
        <f>G10</f>
        <v>101325</v>
      </c>
      <c r="H18" s="7"/>
      <c r="I18" s="19"/>
      <c r="J18" s="27" t="s">
        <v>18</v>
      </c>
      <c r="K18" s="27">
        <f>H8</f>
        <v>293.14999999999998</v>
      </c>
      <c r="L18" s="7"/>
    </row>
    <row r="19" spans="3:12" x14ac:dyDescent="0.25">
      <c r="C19" s="6"/>
      <c r="D19" s="19"/>
      <c r="E19" s="19"/>
      <c r="F19" s="40" t="s">
        <v>43</v>
      </c>
      <c r="G19" s="38">
        <f>1-(K28/K27)</f>
        <v>0.37804267565576366</v>
      </c>
      <c r="H19" s="7"/>
      <c r="I19" s="19"/>
      <c r="J19" s="27" t="s">
        <v>27</v>
      </c>
      <c r="K19" s="37">
        <v>-1.9121315999999999E-2</v>
      </c>
      <c r="L19" s="7"/>
    </row>
    <row r="20" spans="3:12" x14ac:dyDescent="0.25">
      <c r="C20" s="6"/>
      <c r="D20" s="19"/>
      <c r="E20" s="19"/>
      <c r="F20" s="39" t="s">
        <v>8</v>
      </c>
      <c r="G20" s="38">
        <f>K33</f>
        <v>0.99961476752512568</v>
      </c>
      <c r="H20" s="7"/>
      <c r="I20" s="19"/>
      <c r="J20" s="27" t="s">
        <v>28</v>
      </c>
      <c r="K20" s="47">
        <v>-6343.1644999999999</v>
      </c>
      <c r="L20" s="7"/>
    </row>
    <row r="21" spans="3:12" x14ac:dyDescent="0.25">
      <c r="C21" s="6"/>
      <c r="D21" s="19"/>
      <c r="E21" s="19"/>
      <c r="F21" s="39" t="s">
        <v>9</v>
      </c>
      <c r="G21" s="27">
        <f>H8</f>
        <v>293.14999999999998</v>
      </c>
      <c r="H21" s="7"/>
      <c r="I21" s="19"/>
      <c r="J21" s="19"/>
      <c r="K21" s="19"/>
      <c r="L21" s="7"/>
    </row>
    <row r="22" spans="3:12" x14ac:dyDescent="0.25">
      <c r="C22" s="6"/>
      <c r="D22" s="19"/>
      <c r="E22" s="19"/>
      <c r="F22" s="39" t="s">
        <v>11</v>
      </c>
      <c r="G22" s="38">
        <f>K34</f>
        <v>1.1589340130234813E-2</v>
      </c>
      <c r="H22" s="7"/>
      <c r="I22" s="19"/>
      <c r="J22" s="48" t="s">
        <v>21</v>
      </c>
      <c r="K22" s="49">
        <v>1.0006200000000001</v>
      </c>
      <c r="L22" s="7"/>
    </row>
    <row r="23" spans="3:12" x14ac:dyDescent="0.25">
      <c r="C23" s="6"/>
      <c r="D23" s="19"/>
      <c r="E23" s="19"/>
      <c r="F23" s="6"/>
      <c r="G23" s="19"/>
      <c r="H23" s="7"/>
      <c r="I23" s="19"/>
      <c r="J23" s="48" t="s">
        <v>22</v>
      </c>
      <c r="K23" s="41">
        <v>3.1400000000000003E-8</v>
      </c>
      <c r="L23" s="7"/>
    </row>
    <row r="24" spans="3:12" ht="15.75" thickBot="1" x14ac:dyDescent="0.3">
      <c r="C24" s="6"/>
      <c r="E24" s="19"/>
      <c r="F24" s="8"/>
      <c r="G24" s="9"/>
      <c r="H24" s="10"/>
      <c r="I24" s="19"/>
      <c r="J24" s="48" t="s">
        <v>23</v>
      </c>
      <c r="K24" s="41">
        <v>5.6000000000000004E-7</v>
      </c>
      <c r="L24" s="7"/>
    </row>
    <row r="25" spans="3:12" x14ac:dyDescent="0.25">
      <c r="C25" s="6"/>
      <c r="E25" s="19"/>
      <c r="F25" s="19"/>
      <c r="G25" s="19"/>
      <c r="H25" s="19"/>
      <c r="I25" s="19"/>
      <c r="J25" s="27" t="s">
        <v>12</v>
      </c>
      <c r="K25" s="27">
        <f>G8</f>
        <v>20</v>
      </c>
      <c r="L25" s="7"/>
    </row>
    <row r="26" spans="3:12" x14ac:dyDescent="0.25">
      <c r="C26" s="6"/>
      <c r="H26" s="19"/>
      <c r="I26" s="19"/>
      <c r="J26" s="19"/>
      <c r="K26" s="19"/>
      <c r="L26" s="7"/>
    </row>
    <row r="27" spans="3:12" x14ac:dyDescent="0.25">
      <c r="C27" s="6"/>
      <c r="H27" s="19"/>
      <c r="I27" s="19"/>
      <c r="J27" s="27" t="s">
        <v>39</v>
      </c>
      <c r="K27" s="50">
        <v>2.8965459999999998E-2</v>
      </c>
      <c r="L27" s="7"/>
    </row>
    <row r="28" spans="3:12" ht="34.5" customHeight="1" thickBot="1" x14ac:dyDescent="0.3">
      <c r="C28" s="6"/>
      <c r="H28" s="19"/>
      <c r="I28" s="19"/>
      <c r="J28" s="27" t="s">
        <v>40</v>
      </c>
      <c r="K28" s="37">
        <v>1.8015280000000002E-2</v>
      </c>
      <c r="L28" s="7"/>
    </row>
    <row r="29" spans="3:12" ht="15.75" thickBot="1" x14ac:dyDescent="0.3">
      <c r="C29" s="6"/>
      <c r="E29" s="55" t="s">
        <v>51</v>
      </c>
      <c r="F29" s="56"/>
      <c r="G29" s="56"/>
      <c r="H29" s="57"/>
      <c r="I29" s="19"/>
      <c r="J29" s="27" t="s">
        <v>41</v>
      </c>
      <c r="K29" s="51">
        <v>8.3144720000000003</v>
      </c>
      <c r="L29" s="7"/>
    </row>
    <row r="30" spans="3:12" x14ac:dyDescent="0.25">
      <c r="C30" s="6"/>
      <c r="H30" s="19"/>
      <c r="I30" s="19"/>
      <c r="J30" s="19"/>
      <c r="K30" s="19"/>
      <c r="L30" s="7"/>
    </row>
    <row r="31" spans="3:12" ht="42" customHeight="1" x14ac:dyDescent="0.25">
      <c r="C31" s="6"/>
      <c r="D31" s="19"/>
      <c r="E31" s="11" t="s">
        <v>47</v>
      </c>
      <c r="F31" s="19"/>
      <c r="G31" s="53" t="s">
        <v>46</v>
      </c>
      <c r="H31" s="53"/>
      <c r="I31" s="19"/>
      <c r="J31" s="27" t="s">
        <v>24</v>
      </c>
      <c r="K31" s="38">
        <f>K22+(K23*G18)+(K24*K25^2)</f>
        <v>1.004025605</v>
      </c>
      <c r="L31" s="7"/>
    </row>
    <row r="32" spans="3:12" x14ac:dyDescent="0.25">
      <c r="C32" s="6"/>
      <c r="D32" s="19"/>
      <c r="E32" s="12">
        <v>2.1999999999999999E-5</v>
      </c>
      <c r="F32" s="19"/>
      <c r="G32" s="2" t="s">
        <v>1</v>
      </c>
      <c r="H32" s="2" t="s">
        <v>4</v>
      </c>
      <c r="I32" s="19"/>
      <c r="J32" s="27" t="s">
        <v>20</v>
      </c>
      <c r="K32" s="52">
        <f>1*EXP(((K16*K18^2) + (K19*K18) + K17 + (K20/K18)))</f>
        <v>2339.1632301967884</v>
      </c>
      <c r="L32" s="7"/>
    </row>
    <row r="33" spans="3:12" x14ac:dyDescent="0.25">
      <c r="C33" s="6"/>
      <c r="D33" s="19"/>
      <c r="E33" s="13" t="s">
        <v>0</v>
      </c>
      <c r="F33" s="19"/>
      <c r="G33" s="2" t="s">
        <v>2</v>
      </c>
      <c r="H33" s="2" t="s">
        <v>5</v>
      </c>
      <c r="I33" s="19"/>
      <c r="J33" s="27" t="s">
        <v>38</v>
      </c>
      <c r="K33" s="51">
        <f>1 - (G18/G21) * ( (K6 + K7*K25 + K8*K25^2) + ((K9 + K10*K25)*K34) + ((K11 + K12*K25)*K34^2) ) + ((G18/G21)^2) * (K13 + K14*K34^2)</f>
        <v>0.99961476752512568</v>
      </c>
      <c r="L33" s="7"/>
    </row>
    <row r="34" spans="3:12" x14ac:dyDescent="0.25">
      <c r="C34" s="6"/>
      <c r="D34" s="19"/>
      <c r="E34" s="14">
        <f>E32*G15</f>
        <v>2.6384905700438858E-5</v>
      </c>
      <c r="F34" s="19"/>
      <c r="G34" s="2" t="s">
        <v>3</v>
      </c>
      <c r="H34" s="2" t="s">
        <v>6</v>
      </c>
      <c r="I34" s="19"/>
      <c r="J34" s="27" t="s">
        <v>11</v>
      </c>
      <c r="K34" s="38">
        <f>(K31*K32*H9)/(G18)</f>
        <v>1.1589340130234813E-2</v>
      </c>
      <c r="L34" s="7"/>
    </row>
    <row r="35" spans="3:12" x14ac:dyDescent="0.25">
      <c r="C35" s="6"/>
      <c r="D35" s="19"/>
      <c r="E35" s="15" t="s">
        <v>44</v>
      </c>
      <c r="F35" s="19"/>
      <c r="G35" s="19"/>
      <c r="H35" s="19"/>
      <c r="I35" s="19"/>
      <c r="J35" s="19"/>
      <c r="K35" s="19"/>
      <c r="L35" s="7"/>
    </row>
    <row r="36" spans="3:12" x14ac:dyDescent="0.25">
      <c r="C36" s="6"/>
      <c r="D36" s="19"/>
      <c r="E36" s="19"/>
      <c r="F36" s="19"/>
      <c r="G36" s="19"/>
      <c r="H36" s="19"/>
      <c r="I36" s="19"/>
      <c r="J36" s="19"/>
      <c r="K36" s="19"/>
      <c r="L36" s="7"/>
    </row>
    <row r="37" spans="3:12" x14ac:dyDescent="0.25">
      <c r="C37" s="6"/>
      <c r="D37" s="19"/>
      <c r="E37" s="19"/>
      <c r="F37" s="19"/>
      <c r="G37" s="19"/>
      <c r="H37" s="19"/>
      <c r="I37" s="19"/>
      <c r="J37" s="19"/>
      <c r="K37" s="19"/>
      <c r="L37" s="7"/>
    </row>
    <row r="38" spans="3:12" x14ac:dyDescent="0.25">
      <c r="C38" s="6"/>
      <c r="D38" s="19"/>
      <c r="E38" s="19"/>
      <c r="F38" s="19"/>
      <c r="G38" s="19"/>
      <c r="H38" s="19"/>
      <c r="I38" s="19"/>
      <c r="J38" s="19"/>
      <c r="K38" s="19"/>
      <c r="L38" s="7"/>
    </row>
    <row r="39" spans="3:12" x14ac:dyDescent="0.25">
      <c r="C39" s="6"/>
      <c r="D39" s="19"/>
      <c r="E39" s="19"/>
      <c r="F39" s="19"/>
      <c r="G39" s="19"/>
      <c r="H39" s="19"/>
      <c r="I39" s="19"/>
      <c r="J39" s="19"/>
      <c r="K39" s="19"/>
      <c r="L39" s="7"/>
    </row>
    <row r="40" spans="3:12" ht="15.75" thickBot="1" x14ac:dyDescent="0.3">
      <c r="C40" s="8"/>
      <c r="D40" s="9"/>
      <c r="E40" s="9"/>
      <c r="F40" s="9"/>
      <c r="G40" s="9"/>
      <c r="H40" s="9"/>
      <c r="I40" s="9"/>
      <c r="J40" s="9"/>
      <c r="K40" s="9"/>
      <c r="L40" s="10"/>
    </row>
  </sheetData>
  <mergeCells count="7">
    <mergeCell ref="E3:H3"/>
    <mergeCell ref="G31:H31"/>
    <mergeCell ref="D13:E13"/>
    <mergeCell ref="E29:H29"/>
    <mergeCell ref="J4:K4"/>
    <mergeCell ref="F13:H13"/>
    <mergeCell ref="E6:H6"/>
  </mergeCells>
  <hyperlinks>
    <hyperlink ref="E3:H3" r:id="rId1" display="https://www.axotek.me/" xr:uid="{C275DB28-4E8E-44E0-8233-7F5F9FCB3A93}"/>
  </hyperlinks>
  <pageMargins left="0.7" right="0.7" top="0.75" bottom="0.75" header="0.3" footer="0.3"/>
  <pageSetup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2026-02-20T23:54:22Z</dcterms:created>
  <dcterms:modified xsi:type="dcterms:W3CDTF">2026-02-20T23:55:35Z</dcterms:modified>
</cp:coreProperties>
</file>